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Koszty zadań adm" sheetId="1" r:id="rId1"/>
    <sheet name="Koszty własne" sheetId="2" r:id="rId2"/>
    <sheet name="Amortyzacja" sheetId="3" r:id="rId3"/>
  </sheets>
  <definedNames>
    <definedName name="_xlnm.Print_Area" localSheetId="1">'Koszty własne'!$A$1:$E$48</definedName>
    <definedName name="_xlnm.Print_Area" localSheetId="0">'Koszty zadań adm'!$A$1:$H$49</definedName>
    <definedName name="_xlnm.Print_Titles" localSheetId="1">'Koszty własne'!$6:$7</definedName>
    <definedName name="_xlnm.Print_Titles" localSheetId="0">'Koszty zadań adm'!$7:$8</definedName>
  </definedNames>
  <calcPr fullCalcOnLoad="1"/>
</workbook>
</file>

<file path=xl/comments2.xml><?xml version="1.0" encoding="utf-8"?>
<comments xmlns="http://schemas.openxmlformats.org/spreadsheetml/2006/main">
  <authors>
    <author>Janina Kamieniecka</author>
  </authors>
  <commentList>
    <comment ref="B29" authorId="0">
      <text>
        <r>
          <rPr>
            <b/>
            <sz val="8"/>
            <rFont val="Tahoma"/>
            <family val="0"/>
          </rPr>
          <t>Janina Kamieniecka: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<sst xmlns="http://schemas.openxmlformats.org/spreadsheetml/2006/main" count="214" uniqueCount="132">
  <si>
    <t>Kod 
jednostki</t>
  </si>
  <si>
    <t>Nazwa jednostki 
organizacyjnej</t>
  </si>
  <si>
    <t>Lp.</t>
  </si>
  <si>
    <t>Biuro Prawne</t>
  </si>
  <si>
    <t>RAP</t>
  </si>
  <si>
    <t>Kancelaria</t>
  </si>
  <si>
    <t>AOK</t>
  </si>
  <si>
    <t>APK</t>
  </si>
  <si>
    <t>Dział Personalny</t>
  </si>
  <si>
    <t>ATJ</t>
  </si>
  <si>
    <t>Dział Informatyki</t>
  </si>
  <si>
    <t>AIP</t>
  </si>
  <si>
    <t>Biuro Informacji i Promocji</t>
  </si>
  <si>
    <t>ABK</t>
  </si>
  <si>
    <t>Biuro Karier</t>
  </si>
  <si>
    <t>AOW</t>
  </si>
  <si>
    <t>APD</t>
  </si>
  <si>
    <t>ATZ</t>
  </si>
  <si>
    <t>Dział Logistyki</t>
  </si>
  <si>
    <t>ATM</t>
  </si>
  <si>
    <t>Dział Fotomedyczny</t>
  </si>
  <si>
    <t>ATT</t>
  </si>
  <si>
    <t>Biuro Eksploatacji</t>
  </si>
  <si>
    <t>ATKB</t>
  </si>
  <si>
    <t>Dział Eksploatacji Kampus Banacha</t>
  </si>
  <si>
    <t>ATKL</t>
  </si>
  <si>
    <t>Dział Eksploatacji Kampus Lindleya</t>
  </si>
  <si>
    <t>ATKP</t>
  </si>
  <si>
    <t>AB</t>
  </si>
  <si>
    <t>Dział Ochrony Pracy i Środowiska</t>
  </si>
  <si>
    <t>AFK</t>
  </si>
  <si>
    <t>Z-ca Kwestora ds. Księgowości</t>
  </si>
  <si>
    <t>AFF1</t>
  </si>
  <si>
    <t>Dział Finansowy</t>
  </si>
  <si>
    <t>S3</t>
  </si>
  <si>
    <t>AO</t>
  </si>
  <si>
    <t>Zużycie materiałów</t>
  </si>
  <si>
    <t>Usługi obce</t>
  </si>
  <si>
    <t>Wynagrodzenia bezosobowe</t>
  </si>
  <si>
    <t>Media techniczne</t>
  </si>
  <si>
    <t>"</t>
  </si>
  <si>
    <t>Uwagi</t>
  </si>
  <si>
    <t>Dysponent</t>
  </si>
  <si>
    <t>Kierownik jednostki</t>
  </si>
  <si>
    <t>Razem koszty zadań i własne</t>
  </si>
  <si>
    <t>B</t>
  </si>
  <si>
    <t>A</t>
  </si>
  <si>
    <t>Dział Eksploatacji Kampus  
Bazy Pozostałej</t>
  </si>
  <si>
    <t>Studium Wychowania Fizycznego 
i Sportu</t>
  </si>
  <si>
    <t>Biuro Obsługi Działalności
Podstawowej</t>
  </si>
  <si>
    <t>Kanclerz</t>
  </si>
  <si>
    <t>KOSZTY ZADAŃ</t>
  </si>
  <si>
    <t>KOSZTY OGÓLNOUCZELNIANE</t>
  </si>
  <si>
    <t>Wynajem obiektów</t>
  </si>
  <si>
    <t>APP</t>
  </si>
  <si>
    <t>Zadania ogólnouczelniane</t>
  </si>
  <si>
    <t>Koszty własne 
jednostek administracyjnych</t>
  </si>
  <si>
    <t>po wyłączeniu stypendiów, BFP, wydatków na rzecz studentów</t>
  </si>
  <si>
    <t>Dział Kontroli i Analiz Kosztów</t>
  </si>
  <si>
    <t>w zł</t>
  </si>
  <si>
    <t>Kod</t>
  </si>
  <si>
    <t>Nazwa jednostki</t>
  </si>
  <si>
    <t>AOKR</t>
  </si>
  <si>
    <t>RC</t>
  </si>
  <si>
    <t>Biuro Audytu Wewnętrznego</t>
  </si>
  <si>
    <t>RD</t>
  </si>
  <si>
    <t>Pełnomocnik Ochrony Informacji Niejawnej</t>
  </si>
  <si>
    <t>RO</t>
  </si>
  <si>
    <t>Samodzielne Stanowisko ds. Obronnych</t>
  </si>
  <si>
    <t>RRN</t>
  </si>
  <si>
    <t>Pełnomocnik Rektora Rzecznik Rzetelności Naukowej</t>
  </si>
  <si>
    <t>AR-ON</t>
  </si>
  <si>
    <t>Pełnomocnik Rektora ds. Osób Niepełnosprawnych</t>
  </si>
  <si>
    <t>ASK</t>
  </si>
  <si>
    <t>Biuro ds. Szpitali i Bazy Klinicznej</t>
  </si>
  <si>
    <t>Oficyna Wydawnicza</t>
  </si>
  <si>
    <t>ACH</t>
  </si>
  <si>
    <t>Biuro Projektów:</t>
  </si>
  <si>
    <t>AEN</t>
  </si>
  <si>
    <t>Dział Nauki</t>
  </si>
  <si>
    <t>APW</t>
  </si>
  <si>
    <t>Dział Współpracy z Zagranicą</t>
  </si>
  <si>
    <t>AEZ</t>
  </si>
  <si>
    <t>Dział Zamówień Publicznych</t>
  </si>
  <si>
    <t>Dział Eksploatacki Bazy Pozostałej</t>
  </si>
  <si>
    <t>AFE</t>
  </si>
  <si>
    <t>Dział Inwentaryzacji</t>
  </si>
  <si>
    <t>AIB</t>
  </si>
  <si>
    <t>Biuro Inwestycji</t>
  </si>
  <si>
    <t>AAM</t>
  </si>
  <si>
    <t>Dział Aparatury i Urządzeń Technicznych</t>
  </si>
  <si>
    <t>AFK1</t>
  </si>
  <si>
    <t>Dział Księgowości</t>
  </si>
  <si>
    <t>AFK2</t>
  </si>
  <si>
    <t>Dział Ewidencji Kosztów i Gospodarki Materiałowej</t>
  </si>
  <si>
    <t>AFA</t>
  </si>
  <si>
    <t>RW1</t>
  </si>
  <si>
    <t>Studium Medycyny Molekularnej</t>
  </si>
  <si>
    <t>BIBG</t>
  </si>
  <si>
    <t>Biblioteka Główna</t>
  </si>
  <si>
    <t>Razem</t>
  </si>
  <si>
    <t>Plan 2009</t>
  </si>
  <si>
    <t xml:space="preserve">Kanclerz </t>
  </si>
  <si>
    <t xml:space="preserve">Biuro Obsługi Działalności Podstawowej </t>
  </si>
  <si>
    <t>Biuro Rektora</t>
  </si>
  <si>
    <t>Obsługa władz uczelni</t>
  </si>
  <si>
    <t>Uroczystoścu ogólnouczelniane</t>
  </si>
  <si>
    <t>Plan  na rok 2010 - Prowizorium</t>
  </si>
  <si>
    <t xml:space="preserve">Biuro Rektora </t>
  </si>
  <si>
    <t>AGE</t>
  </si>
  <si>
    <t>Główny Energetyk</t>
  </si>
  <si>
    <t>Chór i Orkiestra Akademicka</t>
  </si>
  <si>
    <t>Plan 2010
Prowizorium</t>
  </si>
  <si>
    <t>Biuro Organizacyjne</t>
  </si>
  <si>
    <t>Amortyzacja zaplanowana w zadaniach zał. nr 1 poza zał. nr 6</t>
  </si>
  <si>
    <t>Kształcenie podyplomowe</t>
  </si>
  <si>
    <t xml:space="preserve">Zał. nr 3 </t>
  </si>
  <si>
    <t>Zał. nr 4</t>
  </si>
  <si>
    <t>Działalność badawcza i współpraca z zagranicą</t>
  </si>
  <si>
    <t>AOKK</t>
  </si>
  <si>
    <t>Sekretariat Kanclerza i Zastępców Kanclerza</t>
  </si>
  <si>
    <t xml:space="preserve">Biuro Organizacyjno   </t>
  </si>
  <si>
    <t>APD5</t>
  </si>
  <si>
    <t>Dział Obsługi Studentów</t>
  </si>
  <si>
    <r>
      <t xml:space="preserve">Zarezerwowane środki na poczet 2010 r.
stan na </t>
    </r>
    <r>
      <rPr>
        <b/>
        <sz val="10"/>
        <rFont val="Arial CE"/>
        <family val="0"/>
      </rPr>
      <t>4.12.09 r</t>
    </r>
    <r>
      <rPr>
        <sz val="10"/>
        <rFont val="Arial CE"/>
        <family val="0"/>
      </rPr>
      <t>.</t>
    </r>
  </si>
  <si>
    <t>Opał</t>
  </si>
  <si>
    <t>Amortyzacja
w tym w zał. nr 1 w zaplanowanych
zadaniach 2.921.130,-</t>
  </si>
  <si>
    <t xml:space="preserve">Biuro Projektów </t>
  </si>
  <si>
    <t xml:space="preserve"> Koszty zadań i koszty własne jednostek administracyjnych</t>
  </si>
  <si>
    <r>
      <t xml:space="preserve">Plan na rok 2010  - Prowizorium  </t>
    </r>
    <r>
      <rPr>
        <b/>
        <sz val="12"/>
        <rFont val="Arial CE"/>
        <family val="0"/>
      </rPr>
      <t xml:space="preserve">                   </t>
    </r>
  </si>
  <si>
    <t xml:space="preserve">Koszty własne jednostek administracyjnych </t>
  </si>
  <si>
    <t>Zał. nr 6 do uchwały nr 170/2009 Senatu WUM z dnia 21.12. 2009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</si>
</sst>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0.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11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H2" sqref="H2"/>
    </sheetView>
  </sheetViews>
  <sheetFormatPr defaultColWidth="9.00390625" defaultRowHeight="12.75"/>
  <cols>
    <col min="1" max="1" width="5.125" style="5" customWidth="1"/>
    <col min="2" max="2" width="6.00390625" style="5" customWidth="1"/>
    <col min="3" max="3" width="32.00390625" style="5" customWidth="1"/>
    <col min="4" max="4" width="12.625" style="5" hidden="1" customWidth="1"/>
    <col min="5" max="5" width="12.625" style="5" customWidth="1"/>
    <col min="6" max="6" width="17.375" style="5" hidden="1" customWidth="1"/>
    <col min="7" max="7" width="27.25390625" style="1" customWidth="1"/>
    <col min="8" max="8" width="16.875" style="1" customWidth="1"/>
    <col min="9" max="9" width="9.125" style="5" customWidth="1"/>
    <col min="10" max="10" width="10.125" style="5" bestFit="1" customWidth="1"/>
    <col min="11" max="11" width="19.625" style="5" customWidth="1"/>
    <col min="12" max="16384" width="9.125" style="5" customWidth="1"/>
  </cols>
  <sheetData>
    <row r="1" ht="15">
      <c r="H1" s="50" t="s">
        <v>131</v>
      </c>
    </row>
    <row r="3" spans="1:8" ht="15.75">
      <c r="A3" s="110" t="s">
        <v>52</v>
      </c>
      <c r="B3" s="110"/>
      <c r="C3" s="110"/>
      <c r="D3" s="110"/>
      <c r="E3" s="110"/>
      <c r="F3" s="110"/>
      <c r="G3" s="110"/>
      <c r="H3" s="110"/>
    </row>
    <row r="4" spans="1:8" ht="15.75">
      <c r="A4" s="110" t="s">
        <v>128</v>
      </c>
      <c r="B4" s="110"/>
      <c r="C4" s="110"/>
      <c r="D4" s="110"/>
      <c r="E4" s="110"/>
      <c r="F4" s="110"/>
      <c r="G4" s="110"/>
      <c r="H4" s="110"/>
    </row>
    <row r="5" spans="1:8" ht="15.75">
      <c r="A5" s="111" t="s">
        <v>129</v>
      </c>
      <c r="B5" s="110"/>
      <c r="C5" s="110"/>
      <c r="D5" s="110"/>
      <c r="E5" s="110"/>
      <c r="F5" s="110"/>
      <c r="G5" s="110"/>
      <c r="H5" s="110"/>
    </row>
    <row r="6" spans="7:11" ht="12.75">
      <c r="G6" s="78"/>
      <c r="H6" s="1" t="s">
        <v>59</v>
      </c>
      <c r="K6" s="1"/>
    </row>
    <row r="7" spans="1:8" s="1" customFormat="1" ht="57" customHeight="1">
      <c r="A7" s="3" t="s">
        <v>2</v>
      </c>
      <c r="B7" s="29" t="s">
        <v>0</v>
      </c>
      <c r="C7" s="6" t="s">
        <v>1</v>
      </c>
      <c r="D7" s="6" t="s">
        <v>101</v>
      </c>
      <c r="E7" s="6" t="s">
        <v>112</v>
      </c>
      <c r="F7" s="6" t="s">
        <v>124</v>
      </c>
      <c r="G7" s="3" t="s">
        <v>41</v>
      </c>
      <c r="H7" s="3" t="s">
        <v>42</v>
      </c>
    </row>
    <row r="8" spans="1:8" s="10" customFormat="1" ht="11.25">
      <c r="A8" s="8">
        <v>1</v>
      </c>
      <c r="B8" s="9">
        <v>2</v>
      </c>
      <c r="C8" s="9">
        <v>3</v>
      </c>
      <c r="D8" s="9"/>
      <c r="E8" s="9">
        <v>4</v>
      </c>
      <c r="F8" s="9"/>
      <c r="G8" s="8">
        <v>5</v>
      </c>
      <c r="H8" s="8">
        <v>6</v>
      </c>
    </row>
    <row r="9" spans="1:10" s="23" customFormat="1" ht="24.75" customHeight="1">
      <c r="A9" s="24" t="s">
        <v>46</v>
      </c>
      <c r="B9" s="22"/>
      <c r="C9" s="22" t="s">
        <v>51</v>
      </c>
      <c r="D9" s="28">
        <f>SUM(D10:D47)-6941632</f>
        <v>23867300</v>
      </c>
      <c r="E9" s="28">
        <f>SUM(E10:E47)-2921130</f>
        <v>27305450</v>
      </c>
      <c r="F9" s="28"/>
      <c r="G9" s="30"/>
      <c r="H9" s="21"/>
      <c r="J9" s="89">
        <f>SUM(E10:E47)-2921130</f>
        <v>27305450</v>
      </c>
    </row>
    <row r="10" spans="1:8" s="27" customFormat="1" ht="19.5" customHeight="1">
      <c r="A10" s="100">
        <v>1</v>
      </c>
      <c r="B10" s="102" t="s">
        <v>46</v>
      </c>
      <c r="C10" s="102" t="s">
        <v>102</v>
      </c>
      <c r="D10" s="62">
        <v>360000</v>
      </c>
      <c r="E10" s="72">
        <f>D10*0.7</f>
        <v>251999.99999999997</v>
      </c>
      <c r="F10" s="72"/>
      <c r="G10" s="31" t="s">
        <v>106</v>
      </c>
      <c r="H10" s="98" t="s">
        <v>50</v>
      </c>
    </row>
    <row r="11" spans="1:10" s="27" customFormat="1" ht="18" customHeight="1">
      <c r="A11" s="101"/>
      <c r="B11" s="103"/>
      <c r="C11" s="103"/>
      <c r="D11" s="63">
        <v>810000</v>
      </c>
      <c r="E11" s="73">
        <f>D11*0.7</f>
        <v>567000</v>
      </c>
      <c r="F11" s="73"/>
      <c r="G11" s="32" t="s">
        <v>55</v>
      </c>
      <c r="H11" s="99"/>
      <c r="J11" s="91"/>
    </row>
    <row r="12" spans="1:11" s="27" customFormat="1" ht="21.75" customHeight="1">
      <c r="A12" s="52">
        <v>2</v>
      </c>
      <c r="B12" s="41" t="s">
        <v>62</v>
      </c>
      <c r="C12" s="41" t="s">
        <v>104</v>
      </c>
      <c r="D12" s="70">
        <v>80000</v>
      </c>
      <c r="E12" s="70">
        <f>D12*70%</f>
        <v>56000</v>
      </c>
      <c r="F12" s="70"/>
      <c r="G12" s="71" t="s">
        <v>105</v>
      </c>
      <c r="H12" s="3" t="s">
        <v>43</v>
      </c>
      <c r="K12" s="91"/>
    </row>
    <row r="13" spans="1:8" s="27" customFormat="1" ht="21.75" customHeight="1">
      <c r="A13" s="100">
        <v>3</v>
      </c>
      <c r="B13" s="105" t="s">
        <v>109</v>
      </c>
      <c r="C13" s="102" t="s">
        <v>110</v>
      </c>
      <c r="D13" s="70"/>
      <c r="E13" s="70">
        <v>168000</v>
      </c>
      <c r="F13" s="70"/>
      <c r="G13" s="75" t="s">
        <v>36</v>
      </c>
      <c r="H13" s="94" t="s">
        <v>40</v>
      </c>
    </row>
    <row r="14" spans="1:8" s="27" customFormat="1" ht="21.75" customHeight="1">
      <c r="A14" s="104"/>
      <c r="B14" s="106"/>
      <c r="C14" s="108"/>
      <c r="D14" s="70"/>
      <c r="E14" s="70">
        <v>4380000</v>
      </c>
      <c r="F14" s="70">
        <f>1579900+263520+83326+183122+17812+9760</f>
        <v>2137440</v>
      </c>
      <c r="G14" s="75" t="s">
        <v>39</v>
      </c>
      <c r="H14" s="95"/>
    </row>
    <row r="15" spans="1:8" s="27" customFormat="1" ht="21.75" customHeight="1">
      <c r="A15" s="101"/>
      <c r="B15" s="107"/>
      <c r="C15" s="103"/>
      <c r="D15" s="70"/>
      <c r="E15" s="70">
        <v>660000</v>
      </c>
      <c r="F15" s="70"/>
      <c r="G15" s="75" t="s">
        <v>37</v>
      </c>
      <c r="H15" s="109"/>
    </row>
    <row r="16" spans="1:8" ht="24.75" customHeight="1">
      <c r="A16" s="77">
        <v>4</v>
      </c>
      <c r="B16" s="51" t="s">
        <v>4</v>
      </c>
      <c r="C16" s="61" t="s">
        <v>3</v>
      </c>
      <c r="D16" s="64">
        <v>10000</v>
      </c>
      <c r="E16" s="64">
        <f aca="true" t="shared" si="0" ref="E16:E31">D16*70%</f>
        <v>7000</v>
      </c>
      <c r="F16" s="64"/>
      <c r="G16" s="18"/>
      <c r="H16" s="18" t="s">
        <v>40</v>
      </c>
    </row>
    <row r="17" spans="1:8" ht="24.75" customHeight="1">
      <c r="A17" s="52">
        <v>5</v>
      </c>
      <c r="B17" s="7" t="s">
        <v>6</v>
      </c>
      <c r="C17" s="4" t="s">
        <v>5</v>
      </c>
      <c r="D17" s="56">
        <v>350000</v>
      </c>
      <c r="E17" s="56">
        <f t="shared" si="0"/>
        <v>244999.99999999997</v>
      </c>
      <c r="F17" s="56">
        <f>173333.08+4320+24000</f>
        <v>201653.08</v>
      </c>
      <c r="G17" s="3"/>
      <c r="H17" s="3" t="s">
        <v>40</v>
      </c>
    </row>
    <row r="18" spans="1:8" ht="24.75" customHeight="1">
      <c r="A18" s="52">
        <v>6</v>
      </c>
      <c r="B18" s="13" t="s">
        <v>7</v>
      </c>
      <c r="C18" s="13" t="s">
        <v>8</v>
      </c>
      <c r="D18" s="57">
        <v>950000</v>
      </c>
      <c r="E18" s="57">
        <f t="shared" si="0"/>
        <v>665000</v>
      </c>
      <c r="F18" s="57">
        <f>3000+2700+1225+1150+850+850+1000+26700+1400+600+370+370+178415</f>
        <v>218630</v>
      </c>
      <c r="G18" s="3"/>
      <c r="H18" s="3" t="s">
        <v>40</v>
      </c>
    </row>
    <row r="19" spans="1:8" ht="24.75" customHeight="1">
      <c r="A19" s="52">
        <v>7</v>
      </c>
      <c r="B19" s="7" t="s">
        <v>35</v>
      </c>
      <c r="C19" s="4" t="s">
        <v>113</v>
      </c>
      <c r="D19" s="56">
        <v>63000</v>
      </c>
      <c r="E19" s="56">
        <v>60000</v>
      </c>
      <c r="F19" s="56">
        <f>30000</f>
        <v>30000</v>
      </c>
      <c r="G19" s="3"/>
      <c r="H19" s="3" t="s">
        <v>40</v>
      </c>
    </row>
    <row r="20" spans="1:8" ht="24.75" customHeight="1">
      <c r="A20" s="52">
        <v>8</v>
      </c>
      <c r="B20" s="15" t="s">
        <v>9</v>
      </c>
      <c r="C20" s="11" t="s">
        <v>10</v>
      </c>
      <c r="D20" s="65">
        <v>1800000</v>
      </c>
      <c r="E20" s="65">
        <f t="shared" si="0"/>
        <v>1260000</v>
      </c>
      <c r="F20" s="65">
        <f>2000+151515+69460.95+5000+9500+1500</f>
        <v>238975.95</v>
      </c>
      <c r="G20" s="3"/>
      <c r="H20" s="3" t="s">
        <v>40</v>
      </c>
    </row>
    <row r="21" spans="1:8" ht="24.75" customHeight="1">
      <c r="A21" s="52">
        <v>9</v>
      </c>
      <c r="B21" s="7" t="s">
        <v>11</v>
      </c>
      <c r="C21" s="16" t="s">
        <v>12</v>
      </c>
      <c r="D21" s="58">
        <v>200000</v>
      </c>
      <c r="E21" s="58">
        <f>345000</f>
        <v>345000</v>
      </c>
      <c r="F21" s="58"/>
      <c r="G21" s="3"/>
      <c r="H21" s="3" t="s">
        <v>40</v>
      </c>
    </row>
    <row r="22" spans="1:8" ht="24.75" customHeight="1">
      <c r="A22" s="52">
        <v>10</v>
      </c>
      <c r="B22" s="13" t="s">
        <v>13</v>
      </c>
      <c r="C22" s="12" t="s">
        <v>14</v>
      </c>
      <c r="D22" s="57">
        <v>8000</v>
      </c>
      <c r="E22" s="57">
        <f t="shared" si="0"/>
        <v>5600</v>
      </c>
      <c r="F22" s="57"/>
      <c r="G22" s="3"/>
      <c r="H22" s="3" t="s">
        <v>40</v>
      </c>
    </row>
    <row r="23" spans="1:8" ht="24.75" customHeight="1">
      <c r="A23" s="52">
        <v>11</v>
      </c>
      <c r="B23" s="7" t="s">
        <v>15</v>
      </c>
      <c r="C23" s="4" t="s">
        <v>75</v>
      </c>
      <c r="D23" s="56">
        <v>350000</v>
      </c>
      <c r="E23" s="56">
        <v>300000</v>
      </c>
      <c r="F23" s="56">
        <f>48800+103700</f>
        <v>152500</v>
      </c>
      <c r="G23" s="3"/>
      <c r="H23" s="3" t="s">
        <v>40</v>
      </c>
    </row>
    <row r="24" spans="1:8" ht="22.5" customHeight="1">
      <c r="A24" s="52">
        <v>12</v>
      </c>
      <c r="B24" s="15" t="s">
        <v>54</v>
      </c>
      <c r="C24" s="79" t="s">
        <v>127</v>
      </c>
      <c r="D24" s="56">
        <v>310000</v>
      </c>
      <c r="E24" s="56">
        <v>415000</v>
      </c>
      <c r="F24" s="56"/>
      <c r="G24" s="3"/>
      <c r="H24" s="3" t="s">
        <v>40</v>
      </c>
    </row>
    <row r="25" spans="1:8" ht="28.5" customHeight="1">
      <c r="A25" s="52">
        <v>13</v>
      </c>
      <c r="B25" s="15" t="s">
        <v>80</v>
      </c>
      <c r="C25" s="79" t="s">
        <v>81</v>
      </c>
      <c r="D25" s="56"/>
      <c r="E25" s="56">
        <v>20000</v>
      </c>
      <c r="F25" s="56"/>
      <c r="G25" s="3"/>
      <c r="H25" s="3" t="s">
        <v>40</v>
      </c>
    </row>
    <row r="26" spans="1:10" ht="24.75" customHeight="1">
      <c r="A26" s="52">
        <v>14</v>
      </c>
      <c r="B26" s="7" t="s">
        <v>16</v>
      </c>
      <c r="C26" s="75" t="s">
        <v>49</v>
      </c>
      <c r="D26" s="67">
        <v>180000</v>
      </c>
      <c r="E26" s="67">
        <f>D26*70%-51000+20000</f>
        <v>94999.99999999999</v>
      </c>
      <c r="F26" s="67">
        <v>5600</v>
      </c>
      <c r="G26" s="7"/>
      <c r="H26" s="3" t="s">
        <v>40</v>
      </c>
      <c r="J26" s="5" t="s">
        <v>57</v>
      </c>
    </row>
    <row r="27" spans="1:8" ht="24.75" customHeight="1">
      <c r="A27" s="84">
        <v>15</v>
      </c>
      <c r="B27" s="51" t="s">
        <v>122</v>
      </c>
      <c r="C27" s="85" t="s">
        <v>123</v>
      </c>
      <c r="D27" s="66"/>
      <c r="E27" s="66">
        <v>51000</v>
      </c>
      <c r="F27" s="66"/>
      <c r="G27" s="51"/>
      <c r="H27" s="3" t="s">
        <v>40</v>
      </c>
    </row>
    <row r="28" spans="1:8" ht="24.75" customHeight="1">
      <c r="A28" s="52">
        <v>16</v>
      </c>
      <c r="B28" s="7" t="s">
        <v>80</v>
      </c>
      <c r="C28" s="75" t="s">
        <v>81</v>
      </c>
      <c r="D28" s="67"/>
      <c r="E28" s="67">
        <v>20000</v>
      </c>
      <c r="F28" s="67"/>
      <c r="G28" s="7"/>
      <c r="H28" s="3" t="s">
        <v>40</v>
      </c>
    </row>
    <row r="29" spans="1:8" ht="24.75" customHeight="1">
      <c r="A29" s="84">
        <v>17</v>
      </c>
      <c r="B29" s="7" t="s">
        <v>17</v>
      </c>
      <c r="C29" s="4" t="s">
        <v>18</v>
      </c>
      <c r="D29" s="56">
        <v>210000</v>
      </c>
      <c r="E29" s="56">
        <f t="shared" si="0"/>
        <v>147000</v>
      </c>
      <c r="F29" s="56"/>
      <c r="G29" s="3"/>
      <c r="H29" s="3" t="s">
        <v>40</v>
      </c>
    </row>
    <row r="30" spans="1:8" ht="24.75" customHeight="1">
      <c r="A30" s="52">
        <v>18</v>
      </c>
      <c r="B30" s="7" t="s">
        <v>19</v>
      </c>
      <c r="C30" s="4" t="s">
        <v>20</v>
      </c>
      <c r="D30" s="56">
        <v>10000</v>
      </c>
      <c r="E30" s="56">
        <f t="shared" si="0"/>
        <v>7000</v>
      </c>
      <c r="F30" s="56"/>
      <c r="G30" s="3"/>
      <c r="H30" s="3" t="s">
        <v>40</v>
      </c>
    </row>
    <row r="31" spans="1:8" ht="24.75" customHeight="1">
      <c r="A31" s="52">
        <v>19</v>
      </c>
      <c r="B31" s="7" t="s">
        <v>21</v>
      </c>
      <c r="C31" s="16" t="s">
        <v>22</v>
      </c>
      <c r="D31" s="58">
        <v>95000</v>
      </c>
      <c r="E31" s="58">
        <f t="shared" si="0"/>
        <v>66500</v>
      </c>
      <c r="F31" s="58"/>
      <c r="G31" s="7"/>
      <c r="H31" s="14" t="s">
        <v>40</v>
      </c>
    </row>
    <row r="32" spans="1:8" ht="15" customHeight="1">
      <c r="A32" s="95">
        <v>20</v>
      </c>
      <c r="B32" s="97" t="s">
        <v>23</v>
      </c>
      <c r="C32" s="114" t="s">
        <v>24</v>
      </c>
      <c r="D32" s="56">
        <v>250000</v>
      </c>
      <c r="E32" s="56">
        <v>262000</v>
      </c>
      <c r="F32" s="56"/>
      <c r="G32" s="90" t="s">
        <v>36</v>
      </c>
      <c r="H32" s="14"/>
    </row>
    <row r="33" spans="1:11" ht="15" customHeight="1">
      <c r="A33" s="95"/>
      <c r="B33" s="97"/>
      <c r="C33" s="114"/>
      <c r="D33" s="56">
        <v>3125000</v>
      </c>
      <c r="E33" s="56">
        <v>3892500</v>
      </c>
      <c r="F33" s="56">
        <f>90038.15+321300+90000+109299+595848+13100+6875+120000+25000+10250</f>
        <v>1381710.15</v>
      </c>
      <c r="G33" s="90" t="s">
        <v>37</v>
      </c>
      <c r="H33" s="17" t="s">
        <v>40</v>
      </c>
      <c r="K33" s="19"/>
    </row>
    <row r="34" spans="1:11" ht="15" customHeight="1">
      <c r="A34" s="95"/>
      <c r="B34" s="97"/>
      <c r="C34" s="114"/>
      <c r="D34" s="56">
        <v>25000</v>
      </c>
      <c r="E34" s="56">
        <v>15000</v>
      </c>
      <c r="F34" s="56"/>
      <c r="G34" s="90" t="s">
        <v>38</v>
      </c>
      <c r="H34" s="17"/>
      <c r="K34" s="19"/>
    </row>
    <row r="35" spans="1:11" ht="15" customHeight="1">
      <c r="A35" s="94">
        <v>21</v>
      </c>
      <c r="B35" s="96" t="s">
        <v>25</v>
      </c>
      <c r="C35" s="115" t="s">
        <v>26</v>
      </c>
      <c r="D35" s="56">
        <v>64000</v>
      </c>
      <c r="E35" s="56">
        <v>84000</v>
      </c>
      <c r="F35" s="56"/>
      <c r="G35" s="90" t="s">
        <v>36</v>
      </c>
      <c r="H35" s="14"/>
      <c r="K35" s="19"/>
    </row>
    <row r="36" spans="1:11" ht="15" customHeight="1">
      <c r="A36" s="95"/>
      <c r="B36" s="97"/>
      <c r="C36" s="114"/>
      <c r="D36" s="56">
        <v>1480000</v>
      </c>
      <c r="E36" s="56">
        <v>1500000</v>
      </c>
      <c r="F36" s="56">
        <f>8992.5+321300+108326.53+1200+52615.44+247763.7+3437.5+65692.12</f>
        <v>809327.79</v>
      </c>
      <c r="G36" s="90" t="s">
        <v>37</v>
      </c>
      <c r="H36" s="17" t="s">
        <v>40</v>
      </c>
      <c r="K36" s="19"/>
    </row>
    <row r="37" spans="1:11" ht="15" customHeight="1">
      <c r="A37" s="109"/>
      <c r="B37" s="113"/>
      <c r="C37" s="116"/>
      <c r="D37" s="56">
        <v>130000</v>
      </c>
      <c r="E37" s="56">
        <v>130000</v>
      </c>
      <c r="F37" s="56">
        <v>14300.75</v>
      </c>
      <c r="G37" s="90" t="s">
        <v>38</v>
      </c>
      <c r="H37" s="18"/>
      <c r="K37" s="19"/>
    </row>
    <row r="38" spans="1:11" ht="15" customHeight="1">
      <c r="A38" s="94">
        <v>22</v>
      </c>
      <c r="B38" s="96" t="s">
        <v>27</v>
      </c>
      <c r="C38" s="112" t="s">
        <v>47</v>
      </c>
      <c r="D38" s="67">
        <v>90000</v>
      </c>
      <c r="E38" s="67">
        <v>80000</v>
      </c>
      <c r="F38" s="67"/>
      <c r="G38" s="75" t="s">
        <v>36</v>
      </c>
      <c r="H38" s="17"/>
      <c r="K38" s="19"/>
    </row>
    <row r="39" spans="1:11" ht="15" customHeight="1">
      <c r="A39" s="95"/>
      <c r="B39" s="97"/>
      <c r="C39" s="97"/>
      <c r="D39" s="56">
        <v>850000</v>
      </c>
      <c r="E39" s="56">
        <v>300000</v>
      </c>
      <c r="F39" s="56">
        <v>156160</v>
      </c>
      <c r="G39" s="75" t="s">
        <v>125</v>
      </c>
      <c r="H39" s="17" t="s">
        <v>40</v>
      </c>
      <c r="K39" s="19"/>
    </row>
    <row r="40" spans="1:11" ht="15" customHeight="1">
      <c r="A40" s="95"/>
      <c r="B40" s="97"/>
      <c r="C40" s="97"/>
      <c r="D40" s="56">
        <v>1260000</v>
      </c>
      <c r="E40" s="56">
        <v>650000</v>
      </c>
      <c r="F40" s="56">
        <f>1752.79+136000+150000+107100+25500+100918.2+3562.5+2600</f>
        <v>527433.49</v>
      </c>
      <c r="G40" s="75" t="s">
        <v>37</v>
      </c>
      <c r="H40" s="17"/>
      <c r="K40" s="19"/>
    </row>
    <row r="41" spans="1:11" ht="15" customHeight="1">
      <c r="A41" s="95"/>
      <c r="B41" s="97"/>
      <c r="C41" s="113"/>
      <c r="D41" s="56">
        <v>60000</v>
      </c>
      <c r="E41" s="56">
        <v>60000</v>
      </c>
      <c r="F41" s="56">
        <f>4415.5</f>
        <v>4415.5</v>
      </c>
      <c r="G41" s="75" t="s">
        <v>38</v>
      </c>
      <c r="H41" s="18"/>
      <c r="K41" s="19"/>
    </row>
    <row r="42" spans="1:11" ht="24.75" customHeight="1">
      <c r="A42" s="3">
        <v>23</v>
      </c>
      <c r="B42" s="7" t="s">
        <v>28</v>
      </c>
      <c r="C42" s="4" t="s">
        <v>29</v>
      </c>
      <c r="D42" s="57">
        <v>289000</v>
      </c>
      <c r="E42" s="57">
        <f>D42*70%</f>
        <v>202300</v>
      </c>
      <c r="F42" s="57">
        <v>65000</v>
      </c>
      <c r="G42" s="3"/>
      <c r="H42" s="18" t="s">
        <v>40</v>
      </c>
      <c r="K42" s="19"/>
    </row>
    <row r="43" spans="1:11" ht="24.75" customHeight="1">
      <c r="A43" s="3">
        <v>24</v>
      </c>
      <c r="B43" s="7" t="s">
        <v>30</v>
      </c>
      <c r="C43" s="4" t="s">
        <v>31</v>
      </c>
      <c r="D43" s="56">
        <v>32000</v>
      </c>
      <c r="E43" s="87">
        <v>31180</v>
      </c>
      <c r="F43" s="56">
        <v>30000</v>
      </c>
      <c r="G43" s="3"/>
      <c r="H43" s="3" t="s">
        <v>40</v>
      </c>
      <c r="K43" s="19"/>
    </row>
    <row r="44" spans="1:11" ht="24.75" customHeight="1">
      <c r="A44" s="3">
        <v>25</v>
      </c>
      <c r="B44" s="7" t="s">
        <v>32</v>
      </c>
      <c r="C44" s="4" t="s">
        <v>33</v>
      </c>
      <c r="D44" s="56">
        <v>70000</v>
      </c>
      <c r="E44" s="56">
        <f>D44*70%</f>
        <v>49000</v>
      </c>
      <c r="F44" s="56"/>
      <c r="G44" s="3"/>
      <c r="H44" s="3" t="s">
        <v>40</v>
      </c>
      <c r="K44" s="19"/>
    </row>
    <row r="45" spans="1:11" ht="24.75" customHeight="1">
      <c r="A45" s="3">
        <v>26</v>
      </c>
      <c r="B45" s="7" t="s">
        <v>34</v>
      </c>
      <c r="C45" s="2" t="s">
        <v>48</v>
      </c>
      <c r="D45" s="67">
        <v>750000</v>
      </c>
      <c r="E45" s="67">
        <v>750000</v>
      </c>
      <c r="F45" s="67">
        <v>445000</v>
      </c>
      <c r="G45" s="7" t="s">
        <v>53</v>
      </c>
      <c r="H45" s="3" t="s">
        <v>40</v>
      </c>
      <c r="K45" s="19"/>
    </row>
    <row r="46" spans="1:11" ht="24.75" customHeight="1">
      <c r="A46" s="3">
        <v>27</v>
      </c>
      <c r="B46" s="7" t="s">
        <v>89</v>
      </c>
      <c r="C46" s="48" t="s">
        <v>90</v>
      </c>
      <c r="D46" s="68">
        <v>1055000</v>
      </c>
      <c r="E46" s="68">
        <f>D46*70%</f>
        <v>738500</v>
      </c>
      <c r="F46" s="68"/>
      <c r="G46" s="7"/>
      <c r="H46" s="3" t="s">
        <v>40</v>
      </c>
      <c r="K46" s="19"/>
    </row>
    <row r="47" spans="1:11" ht="38.25" customHeight="1">
      <c r="A47" s="3"/>
      <c r="B47" s="7"/>
      <c r="C47" s="48" t="s">
        <v>126</v>
      </c>
      <c r="D47" s="68">
        <v>15492932</v>
      </c>
      <c r="E47" s="68">
        <v>11690000</v>
      </c>
      <c r="F47" s="68"/>
      <c r="G47" s="3"/>
      <c r="H47" s="3"/>
      <c r="K47" s="19"/>
    </row>
    <row r="48" spans="1:11" s="20" customFormat="1" ht="32.25" customHeight="1">
      <c r="A48" s="24" t="s">
        <v>45</v>
      </c>
      <c r="B48" s="21"/>
      <c r="C48" s="22" t="s">
        <v>56</v>
      </c>
      <c r="D48" s="69">
        <v>477500</v>
      </c>
      <c r="E48" s="74">
        <v>336250</v>
      </c>
      <c r="F48" s="74"/>
      <c r="G48" s="24"/>
      <c r="H48" s="24"/>
      <c r="K48" s="49"/>
    </row>
    <row r="49" spans="1:8" ht="24.75" customHeight="1">
      <c r="A49" s="3"/>
      <c r="B49" s="7"/>
      <c r="C49" s="26" t="s">
        <v>44</v>
      </c>
      <c r="D49" s="25">
        <f>D9+D48</f>
        <v>24344800</v>
      </c>
      <c r="E49" s="25">
        <f>E9+E48</f>
        <v>27641700</v>
      </c>
      <c r="F49" s="25"/>
      <c r="G49" s="3"/>
      <c r="H49" s="3"/>
    </row>
    <row r="51" spans="5:7" ht="12.75">
      <c r="E51" s="76"/>
      <c r="F51" s="19"/>
      <c r="G51" s="47"/>
    </row>
    <row r="52" spans="5:11" ht="12.75">
      <c r="E52" s="76"/>
      <c r="F52" s="19"/>
      <c r="G52" s="47"/>
      <c r="K52" s="19"/>
    </row>
    <row r="54" spans="10:11" ht="12.75">
      <c r="J54" s="88"/>
      <c r="K54" s="19"/>
    </row>
  </sheetData>
  <mergeCells count="20">
    <mergeCell ref="A3:H3"/>
    <mergeCell ref="A5:H5"/>
    <mergeCell ref="A4:H4"/>
    <mergeCell ref="C38:C41"/>
    <mergeCell ref="A32:A34"/>
    <mergeCell ref="B32:B34"/>
    <mergeCell ref="C32:C34"/>
    <mergeCell ref="A35:A37"/>
    <mergeCell ref="B35:B37"/>
    <mergeCell ref="C35:C37"/>
    <mergeCell ref="A38:A41"/>
    <mergeCell ref="B38:B41"/>
    <mergeCell ref="H10:H11"/>
    <mergeCell ref="A10:A11"/>
    <mergeCell ref="C10:C11"/>
    <mergeCell ref="B10:B11"/>
    <mergeCell ref="A13:A15"/>
    <mergeCell ref="B13:B15"/>
    <mergeCell ref="C13:C15"/>
    <mergeCell ref="H13:H1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0" r:id="rId1"/>
  <rowBreaks count="2" manualBreakCount="2">
    <brk id="22" max="7" man="1"/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7.625" style="5" customWidth="1"/>
    <col min="2" max="2" width="46.00390625" style="5" customWidth="1"/>
    <col min="3" max="3" width="9.125" style="5" customWidth="1"/>
    <col min="4" max="4" width="12.875" style="5" customWidth="1"/>
    <col min="5" max="5" width="11.875" style="5" customWidth="1"/>
    <col min="6" max="16384" width="9.125" style="5" customWidth="1"/>
  </cols>
  <sheetData>
    <row r="1" spans="1:4" ht="12.75">
      <c r="A1" s="121" t="s">
        <v>131</v>
      </c>
      <c r="B1" s="121"/>
      <c r="C1" s="121"/>
      <c r="D1" s="121"/>
    </row>
    <row r="2" spans="1:4" ht="14.25">
      <c r="A2" s="120"/>
      <c r="B2" s="120"/>
      <c r="C2" s="120"/>
      <c r="D2" s="120"/>
    </row>
    <row r="3" spans="1:4" ht="15.75">
      <c r="A3" s="110" t="s">
        <v>130</v>
      </c>
      <c r="B3" s="110"/>
      <c r="C3" s="110"/>
      <c r="D3" s="110"/>
    </row>
    <row r="4" spans="1:4" ht="15.75" customHeight="1">
      <c r="A4" s="111" t="s">
        <v>107</v>
      </c>
      <c r="B4" s="119"/>
      <c r="C4" s="119"/>
      <c r="D4" s="119"/>
    </row>
    <row r="5" spans="1:4" ht="12.75">
      <c r="A5" s="33"/>
      <c r="B5" s="33"/>
      <c r="D5" s="34" t="s">
        <v>59</v>
      </c>
    </row>
    <row r="6" spans="1:5" ht="33" customHeight="1">
      <c r="A6" s="100" t="s">
        <v>60</v>
      </c>
      <c r="B6" s="100" t="s">
        <v>61</v>
      </c>
      <c r="C6" s="92" t="s">
        <v>101</v>
      </c>
      <c r="D6" s="117" t="s">
        <v>112</v>
      </c>
      <c r="E6" s="59"/>
    </row>
    <row r="7" spans="1:5" s="20" customFormat="1" ht="51" customHeight="1">
      <c r="A7" s="101"/>
      <c r="B7" s="101"/>
      <c r="C7" s="93"/>
      <c r="D7" s="118"/>
      <c r="E7" s="60"/>
    </row>
    <row r="8" spans="1:5" s="20" customFormat="1" ht="19.5" customHeight="1">
      <c r="A8" s="53" t="s">
        <v>109</v>
      </c>
      <c r="B8" s="54" t="s">
        <v>110</v>
      </c>
      <c r="C8" s="55"/>
      <c r="D8" s="56">
        <v>10000</v>
      </c>
      <c r="E8" s="81"/>
    </row>
    <row r="9" spans="1:5" ht="19.5" customHeight="1">
      <c r="A9" s="39" t="s">
        <v>62</v>
      </c>
      <c r="B9" s="37" t="s">
        <v>108</v>
      </c>
      <c r="C9" s="38">
        <v>5000</v>
      </c>
      <c r="D9" s="56">
        <v>10000</v>
      </c>
      <c r="E9" s="43"/>
    </row>
    <row r="10" spans="1:5" ht="19.5" customHeight="1">
      <c r="A10" s="35" t="s">
        <v>63</v>
      </c>
      <c r="B10" s="35" t="s">
        <v>64</v>
      </c>
      <c r="C10" s="38">
        <v>2500</v>
      </c>
      <c r="D10" s="57">
        <f>C10*70%</f>
        <v>1750</v>
      </c>
      <c r="E10" s="43"/>
    </row>
    <row r="11" spans="1:7" ht="19.5" customHeight="1">
      <c r="A11" s="39" t="s">
        <v>65</v>
      </c>
      <c r="B11" s="39" t="s">
        <v>66</v>
      </c>
      <c r="C11" s="40">
        <v>2000</v>
      </c>
      <c r="D11" s="56">
        <f>C11*70%</f>
        <v>1400</v>
      </c>
      <c r="E11" s="43"/>
      <c r="G11" s="47"/>
    </row>
    <row r="12" spans="1:5" ht="19.5" customHeight="1">
      <c r="A12" s="39" t="s">
        <v>67</v>
      </c>
      <c r="B12" s="39" t="s">
        <v>68</v>
      </c>
      <c r="C12" s="40">
        <v>2000</v>
      </c>
      <c r="D12" s="56">
        <f>C12*70%</f>
        <v>1400</v>
      </c>
      <c r="E12" s="43"/>
    </row>
    <row r="13" spans="1:5" ht="19.5" customHeight="1">
      <c r="A13" s="39" t="s">
        <v>69</v>
      </c>
      <c r="B13" s="39" t="s">
        <v>70</v>
      </c>
      <c r="C13" s="40">
        <v>2000</v>
      </c>
      <c r="D13" s="56">
        <f>C13*70%</f>
        <v>1400</v>
      </c>
      <c r="E13" s="43"/>
    </row>
    <row r="14" spans="1:5" ht="19.5" customHeight="1">
      <c r="A14" s="39" t="s">
        <v>71</v>
      </c>
      <c r="B14" s="39" t="s">
        <v>72</v>
      </c>
      <c r="C14" s="40">
        <v>1000</v>
      </c>
      <c r="D14" s="56">
        <f>C14*70%</f>
        <v>700</v>
      </c>
      <c r="E14" s="43"/>
    </row>
    <row r="15" spans="1:5" ht="19.5" customHeight="1">
      <c r="A15" s="39" t="s">
        <v>4</v>
      </c>
      <c r="B15" s="39" t="s">
        <v>3</v>
      </c>
      <c r="C15" s="40">
        <v>2500</v>
      </c>
      <c r="D15" s="56">
        <f aca="true" t="shared" si="0" ref="D15:D47">C15*70%</f>
        <v>1750</v>
      </c>
      <c r="E15" s="43"/>
    </row>
    <row r="16" spans="1:5" ht="19.5" customHeight="1">
      <c r="A16" s="39" t="s">
        <v>35</v>
      </c>
      <c r="B16" s="39" t="s">
        <v>121</v>
      </c>
      <c r="C16" s="40">
        <v>11000</v>
      </c>
      <c r="D16" s="56">
        <f t="shared" si="0"/>
        <v>7699.999999999999</v>
      </c>
      <c r="E16" s="43"/>
    </row>
    <row r="17" spans="1:5" ht="19.5" customHeight="1">
      <c r="A17" s="39" t="s">
        <v>6</v>
      </c>
      <c r="B17" s="39" t="s">
        <v>5</v>
      </c>
      <c r="C17" s="40">
        <v>50000</v>
      </c>
      <c r="D17" s="56">
        <f>C17*50%</f>
        <v>25000</v>
      </c>
      <c r="E17" s="43"/>
    </row>
    <row r="18" spans="1:5" ht="19.5" customHeight="1">
      <c r="A18" s="39" t="s">
        <v>119</v>
      </c>
      <c r="B18" s="39" t="s">
        <v>120</v>
      </c>
      <c r="C18" s="40"/>
      <c r="D18" s="56">
        <f>(3000+3000+5000+5000+2500)*0.7+50</f>
        <v>13000</v>
      </c>
      <c r="E18" s="43"/>
    </row>
    <row r="19" spans="1:5" ht="19.5" customHeight="1">
      <c r="A19" s="39" t="s">
        <v>7</v>
      </c>
      <c r="B19" s="39" t="s">
        <v>8</v>
      </c>
      <c r="C19" s="40">
        <v>32500</v>
      </c>
      <c r="D19" s="56">
        <f t="shared" si="0"/>
        <v>22750</v>
      </c>
      <c r="E19" s="43"/>
    </row>
    <row r="20" spans="1:5" ht="19.5" customHeight="1">
      <c r="A20" s="39" t="s">
        <v>9</v>
      </c>
      <c r="B20" s="39" t="s">
        <v>10</v>
      </c>
      <c r="C20" s="40">
        <v>15000</v>
      </c>
      <c r="D20" s="56">
        <f t="shared" si="0"/>
        <v>10500</v>
      </c>
      <c r="E20" s="43"/>
    </row>
    <row r="21" spans="1:5" ht="19.5" customHeight="1">
      <c r="A21" s="39" t="s">
        <v>73</v>
      </c>
      <c r="B21" s="39" t="s">
        <v>74</v>
      </c>
      <c r="C21" s="40">
        <v>10000</v>
      </c>
      <c r="D21" s="56">
        <f t="shared" si="0"/>
        <v>7000</v>
      </c>
      <c r="E21" s="43"/>
    </row>
    <row r="22" spans="1:5" ht="19.5" customHeight="1">
      <c r="A22" s="39" t="s">
        <v>11</v>
      </c>
      <c r="B22" s="39" t="s">
        <v>12</v>
      </c>
      <c r="C22" s="40">
        <v>5000</v>
      </c>
      <c r="D22" s="56">
        <f t="shared" si="0"/>
        <v>3500</v>
      </c>
      <c r="E22" s="43"/>
    </row>
    <row r="23" spans="1:5" ht="19.5" customHeight="1">
      <c r="A23" s="39" t="s">
        <v>19</v>
      </c>
      <c r="B23" s="39" t="s">
        <v>20</v>
      </c>
      <c r="C23" s="40">
        <v>12000</v>
      </c>
      <c r="D23" s="56">
        <f t="shared" si="0"/>
        <v>8400</v>
      </c>
      <c r="E23" s="43"/>
    </row>
    <row r="24" spans="1:5" ht="19.5" customHeight="1">
      <c r="A24" s="39" t="s">
        <v>15</v>
      </c>
      <c r="B24" s="39" t="s">
        <v>75</v>
      </c>
      <c r="C24" s="40">
        <v>3000</v>
      </c>
      <c r="D24" s="56">
        <f t="shared" si="0"/>
        <v>2100</v>
      </c>
      <c r="E24" s="43"/>
    </row>
    <row r="25" spans="1:5" ht="19.5" customHeight="1">
      <c r="A25" s="39" t="s">
        <v>13</v>
      </c>
      <c r="B25" s="39" t="s">
        <v>14</v>
      </c>
      <c r="C25" s="40">
        <v>2000</v>
      </c>
      <c r="D25" s="56">
        <f t="shared" si="0"/>
        <v>1400</v>
      </c>
      <c r="E25" s="43"/>
    </row>
    <row r="26" spans="1:5" ht="21.75" customHeight="1">
      <c r="A26" s="39" t="s">
        <v>76</v>
      </c>
      <c r="B26" s="39" t="s">
        <v>111</v>
      </c>
      <c r="C26" s="40">
        <v>11000</v>
      </c>
      <c r="D26" s="56">
        <f>C26*0.7</f>
        <v>7699.999999999999</v>
      </c>
      <c r="E26" s="86"/>
    </row>
    <row r="27" spans="1:5" ht="17.25" customHeight="1">
      <c r="A27" s="39" t="s">
        <v>16</v>
      </c>
      <c r="B27" s="42" t="s">
        <v>103</v>
      </c>
      <c r="C27" s="40">
        <v>27000</v>
      </c>
      <c r="D27" s="56">
        <v>9500</v>
      </c>
      <c r="E27" s="43"/>
    </row>
    <row r="28" spans="1:5" ht="17.25" customHeight="1">
      <c r="A28" s="39" t="s">
        <v>122</v>
      </c>
      <c r="B28" s="42" t="s">
        <v>123</v>
      </c>
      <c r="C28" s="40"/>
      <c r="D28" s="56">
        <v>9500</v>
      </c>
      <c r="E28" s="43"/>
    </row>
    <row r="29" spans="1:5" ht="19.5" customHeight="1">
      <c r="A29" s="82" t="s">
        <v>54</v>
      </c>
      <c r="B29" s="83" t="s">
        <v>77</v>
      </c>
      <c r="C29" s="36">
        <v>10000</v>
      </c>
      <c r="D29" s="57">
        <f>C29</f>
        <v>10000</v>
      </c>
      <c r="E29" s="43"/>
    </row>
    <row r="30" spans="1:5" ht="19.5" customHeight="1">
      <c r="A30" s="39" t="s">
        <v>78</v>
      </c>
      <c r="B30" s="39" t="s">
        <v>79</v>
      </c>
      <c r="C30" s="40">
        <v>4000</v>
      </c>
      <c r="D30" s="56">
        <f t="shared" si="0"/>
        <v>2800</v>
      </c>
      <c r="E30" s="43"/>
    </row>
    <row r="31" spans="1:5" ht="19.5" customHeight="1">
      <c r="A31" s="39" t="s">
        <v>80</v>
      </c>
      <c r="B31" s="39" t="s">
        <v>81</v>
      </c>
      <c r="C31" s="40">
        <v>17500</v>
      </c>
      <c r="D31" s="56">
        <f>C31/2*70%-25</f>
        <v>6100</v>
      </c>
      <c r="E31" s="43"/>
    </row>
    <row r="32" spans="1:5" ht="19.5" customHeight="1">
      <c r="A32" s="39" t="s">
        <v>17</v>
      </c>
      <c r="B32" s="39" t="s">
        <v>18</v>
      </c>
      <c r="C32" s="40">
        <v>5000</v>
      </c>
      <c r="D32" s="56">
        <f t="shared" si="0"/>
        <v>3500</v>
      </c>
      <c r="E32" s="43"/>
    </row>
    <row r="33" spans="1:5" ht="19.5" customHeight="1">
      <c r="A33" s="39" t="s">
        <v>82</v>
      </c>
      <c r="B33" s="39" t="s">
        <v>83</v>
      </c>
      <c r="C33" s="40">
        <v>21000</v>
      </c>
      <c r="D33" s="56">
        <f t="shared" si="0"/>
        <v>14699.999999999998</v>
      </c>
      <c r="E33" s="43"/>
    </row>
    <row r="34" spans="1:5" ht="19.5" customHeight="1">
      <c r="A34" s="39" t="s">
        <v>21</v>
      </c>
      <c r="B34" s="39" t="s">
        <v>22</v>
      </c>
      <c r="C34" s="40">
        <v>3000</v>
      </c>
      <c r="D34" s="56">
        <f t="shared" si="0"/>
        <v>2100</v>
      </c>
      <c r="E34" s="43"/>
    </row>
    <row r="35" spans="1:5" ht="19.5" customHeight="1">
      <c r="A35" s="39" t="s">
        <v>23</v>
      </c>
      <c r="B35" s="39" t="s">
        <v>24</v>
      </c>
      <c r="C35" s="40">
        <v>100000</v>
      </c>
      <c r="D35" s="56">
        <f t="shared" si="0"/>
        <v>70000</v>
      </c>
      <c r="E35" s="43"/>
    </row>
    <row r="36" spans="1:5" ht="19.5" customHeight="1">
      <c r="A36" s="39" t="s">
        <v>25</v>
      </c>
      <c r="B36" s="39" t="s">
        <v>26</v>
      </c>
      <c r="C36" s="40">
        <v>4000</v>
      </c>
      <c r="D36" s="56">
        <f t="shared" si="0"/>
        <v>2800</v>
      </c>
      <c r="E36" s="43"/>
    </row>
    <row r="37" spans="1:5" ht="19.5" customHeight="1">
      <c r="A37" s="39" t="s">
        <v>27</v>
      </c>
      <c r="B37" s="39" t="s">
        <v>84</v>
      </c>
      <c r="C37" s="40">
        <v>6000</v>
      </c>
      <c r="D37" s="56">
        <f t="shared" si="0"/>
        <v>4200</v>
      </c>
      <c r="E37" s="43"/>
    </row>
    <row r="38" spans="1:5" ht="19.5" customHeight="1">
      <c r="A38" s="39" t="s">
        <v>28</v>
      </c>
      <c r="B38" s="39" t="s">
        <v>29</v>
      </c>
      <c r="C38" s="40">
        <v>5000</v>
      </c>
      <c r="D38" s="56">
        <f t="shared" si="0"/>
        <v>3500</v>
      </c>
      <c r="E38" s="43"/>
    </row>
    <row r="39" spans="1:5" ht="19.5" customHeight="1">
      <c r="A39" s="39" t="s">
        <v>85</v>
      </c>
      <c r="B39" s="39" t="s">
        <v>86</v>
      </c>
      <c r="C39" s="40">
        <f>5000+1000</f>
        <v>6000</v>
      </c>
      <c r="D39" s="56">
        <f t="shared" si="0"/>
        <v>4200</v>
      </c>
      <c r="E39" s="43"/>
    </row>
    <row r="40" spans="1:5" ht="19.5" customHeight="1">
      <c r="A40" s="39" t="s">
        <v>87</v>
      </c>
      <c r="B40" s="39" t="s">
        <v>88</v>
      </c>
      <c r="C40" s="40">
        <v>6000</v>
      </c>
      <c r="D40" s="56">
        <f t="shared" si="0"/>
        <v>4200</v>
      </c>
      <c r="E40" s="43"/>
    </row>
    <row r="41" spans="1:5" ht="19.5" customHeight="1">
      <c r="A41" s="39" t="s">
        <v>89</v>
      </c>
      <c r="B41" s="39" t="s">
        <v>90</v>
      </c>
      <c r="C41" s="40">
        <v>2000</v>
      </c>
      <c r="D41" s="56">
        <v>2000</v>
      </c>
      <c r="E41" s="43"/>
    </row>
    <row r="42" spans="1:5" ht="19.5" customHeight="1">
      <c r="A42" s="39" t="s">
        <v>91</v>
      </c>
      <c r="B42" s="39" t="s">
        <v>92</v>
      </c>
      <c r="C42" s="40">
        <v>10000</v>
      </c>
      <c r="D42" s="56">
        <f t="shared" si="0"/>
        <v>7000</v>
      </c>
      <c r="E42" s="43"/>
    </row>
    <row r="43" spans="1:5" ht="19.5" customHeight="1">
      <c r="A43" s="39" t="s">
        <v>93</v>
      </c>
      <c r="B43" s="39" t="s">
        <v>94</v>
      </c>
      <c r="C43" s="40">
        <v>3000</v>
      </c>
      <c r="D43" s="56">
        <f t="shared" si="0"/>
        <v>2100</v>
      </c>
      <c r="E43" s="43"/>
    </row>
    <row r="44" spans="1:5" ht="19.5" customHeight="1">
      <c r="A44" s="39" t="s">
        <v>32</v>
      </c>
      <c r="B44" s="39" t="s">
        <v>33</v>
      </c>
      <c r="C44" s="40">
        <v>14000</v>
      </c>
      <c r="D44" s="56">
        <f t="shared" si="0"/>
        <v>9800</v>
      </c>
      <c r="E44" s="43"/>
    </row>
    <row r="45" spans="1:5" ht="19.5" customHeight="1">
      <c r="A45" s="39" t="s">
        <v>95</v>
      </c>
      <c r="B45" s="39" t="s">
        <v>58</v>
      </c>
      <c r="C45" s="40">
        <v>9000</v>
      </c>
      <c r="D45" s="56">
        <f t="shared" si="0"/>
        <v>6300</v>
      </c>
      <c r="E45" s="43"/>
    </row>
    <row r="46" spans="1:5" ht="19.5" customHeight="1">
      <c r="A46" s="39" t="s">
        <v>96</v>
      </c>
      <c r="B46" s="39" t="s">
        <v>97</v>
      </c>
      <c r="C46" s="40">
        <v>5000</v>
      </c>
      <c r="D46" s="56">
        <f t="shared" si="0"/>
        <v>3500</v>
      </c>
      <c r="E46" s="43"/>
    </row>
    <row r="47" spans="1:5" ht="19.5" customHeight="1">
      <c r="A47" s="39" t="s">
        <v>98</v>
      </c>
      <c r="B47" s="39" t="s">
        <v>99</v>
      </c>
      <c r="C47" s="40">
        <v>30000</v>
      </c>
      <c r="D47" s="56">
        <f t="shared" si="0"/>
        <v>21000</v>
      </c>
      <c r="E47" s="43"/>
    </row>
    <row r="48" spans="1:6" s="20" customFormat="1" ht="19.5" customHeight="1">
      <c r="A48" s="39"/>
      <c r="B48" s="44" t="s">
        <v>100</v>
      </c>
      <c r="C48" s="45">
        <f>SUM(C8:C47)</f>
        <v>456000</v>
      </c>
      <c r="D48" s="45">
        <f>SUM(D8:D47)</f>
        <v>336250</v>
      </c>
      <c r="E48" s="60"/>
      <c r="F48" s="49"/>
    </row>
    <row r="49" ht="19.5" customHeight="1">
      <c r="C49" s="46"/>
    </row>
    <row r="50" spans="2:3" ht="19.5" customHeight="1">
      <c r="B50" s="47"/>
      <c r="C50" s="46"/>
    </row>
    <row r="51" ht="19.5" customHeight="1">
      <c r="C51" s="46"/>
    </row>
    <row r="52" ht="19.5" customHeight="1">
      <c r="C52" s="46"/>
    </row>
    <row r="53" ht="19.5" customHeight="1">
      <c r="C53" s="46"/>
    </row>
    <row r="54" ht="19.5" customHeight="1">
      <c r="C54" s="46"/>
    </row>
    <row r="55" ht="19.5" customHeight="1">
      <c r="C55" s="46"/>
    </row>
    <row r="56" ht="19.5" customHeight="1">
      <c r="C56" s="46"/>
    </row>
    <row r="57" ht="19.5" customHeight="1">
      <c r="C57" s="46"/>
    </row>
    <row r="58" ht="19.5" customHeight="1">
      <c r="C58" s="46"/>
    </row>
    <row r="59" ht="19.5" customHeight="1">
      <c r="C59" s="46"/>
    </row>
    <row r="60" ht="19.5" customHeight="1">
      <c r="C60" s="46"/>
    </row>
    <row r="61" ht="19.5" customHeight="1">
      <c r="C61" s="46"/>
    </row>
    <row r="62" ht="19.5" customHeight="1">
      <c r="C62" s="46"/>
    </row>
    <row r="63" ht="19.5" customHeight="1">
      <c r="C63" s="46"/>
    </row>
    <row r="64" ht="19.5" customHeight="1">
      <c r="C64" s="46"/>
    </row>
    <row r="65" ht="19.5" customHeight="1">
      <c r="C65" s="46"/>
    </row>
    <row r="66" ht="19.5" customHeight="1">
      <c r="C66" s="46"/>
    </row>
    <row r="67" ht="19.5" customHeight="1">
      <c r="C67" s="46"/>
    </row>
    <row r="68" ht="19.5" customHeight="1">
      <c r="C68" s="46"/>
    </row>
    <row r="69" ht="19.5" customHeight="1">
      <c r="C69" s="46"/>
    </row>
    <row r="70" ht="19.5" customHeight="1">
      <c r="C70" s="46"/>
    </row>
    <row r="71" ht="19.5" customHeight="1">
      <c r="C71" s="46"/>
    </row>
    <row r="72" ht="19.5" customHeight="1">
      <c r="C72" s="46"/>
    </row>
    <row r="73" ht="19.5" customHeight="1">
      <c r="C73" s="46"/>
    </row>
    <row r="74" ht="19.5" customHeight="1">
      <c r="C74" s="46"/>
    </row>
    <row r="75" ht="19.5" customHeight="1">
      <c r="C75" s="46"/>
    </row>
    <row r="76" ht="19.5" customHeight="1">
      <c r="C76" s="46"/>
    </row>
    <row r="77" ht="19.5" customHeight="1">
      <c r="C77" s="46"/>
    </row>
    <row r="78" ht="19.5" customHeight="1">
      <c r="C78" s="46"/>
    </row>
    <row r="79" ht="19.5" customHeight="1">
      <c r="C79" s="46"/>
    </row>
    <row r="80" ht="19.5" customHeight="1">
      <c r="C80" s="46"/>
    </row>
    <row r="81" ht="19.5" customHeight="1">
      <c r="C81" s="46"/>
    </row>
    <row r="82" ht="19.5" customHeight="1">
      <c r="C82" s="46"/>
    </row>
    <row r="83" ht="19.5" customHeight="1">
      <c r="C83" s="46"/>
    </row>
    <row r="84" ht="19.5" customHeight="1">
      <c r="C84" s="46"/>
    </row>
    <row r="85" ht="19.5" customHeight="1">
      <c r="C85" s="46"/>
    </row>
    <row r="86" ht="19.5" customHeight="1">
      <c r="C86" s="19"/>
    </row>
    <row r="87" ht="19.5" customHeight="1">
      <c r="C87" s="19"/>
    </row>
    <row r="88" ht="19.5" customHeight="1">
      <c r="C88" s="19"/>
    </row>
    <row r="89" ht="19.5" customHeight="1">
      <c r="C89" s="19"/>
    </row>
    <row r="90" ht="19.5" customHeight="1">
      <c r="C90" s="19"/>
    </row>
    <row r="91" ht="19.5" customHeight="1">
      <c r="C91" s="19"/>
    </row>
    <row r="92" ht="19.5" customHeight="1">
      <c r="C92" s="19"/>
    </row>
    <row r="93" ht="19.5" customHeight="1">
      <c r="C93" s="19"/>
    </row>
    <row r="94" ht="19.5" customHeight="1">
      <c r="C94" s="19"/>
    </row>
  </sheetData>
  <mergeCells count="7">
    <mergeCell ref="D6:D7"/>
    <mergeCell ref="A3:D3"/>
    <mergeCell ref="A4:D4"/>
    <mergeCell ref="A6:A7"/>
    <mergeCell ref="B6:B7"/>
    <mergeCell ref="C6:C7"/>
    <mergeCell ref="A1:D1"/>
  </mergeCells>
  <printOptions horizontalCentered="1"/>
  <pageMargins left="0.7874015748031497" right="0.7874015748031497" top="0.984251968503937" bottom="0.1968503937007874" header="0.5118110236220472" footer="0.5118110236220472"/>
  <pageSetup fitToHeight="2" fitToWidth="1" horizontalDpi="600" verticalDpi="600" orientation="portrait" paperSize="9" scale="99" r:id="rId3"/>
  <headerFooter alignWithMargins="0">
    <oddHeader>&amp;CStrona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1" sqref="B1"/>
    </sheetView>
  </sheetViews>
  <sheetFormatPr defaultColWidth="9.00390625" defaultRowHeight="12.75"/>
  <cols>
    <col min="1" max="1" width="9.125" style="80" customWidth="1"/>
    <col min="2" max="2" width="43.75390625" style="80" customWidth="1"/>
    <col min="3" max="3" width="18.125" style="80" customWidth="1"/>
    <col min="4" max="16384" width="9.125" style="80" customWidth="1"/>
  </cols>
  <sheetData>
    <row r="1" spans="1:3" ht="12.75">
      <c r="A1" s="80" t="s">
        <v>114</v>
      </c>
      <c r="C1" s="80">
        <f>C3+C4+C5+C6</f>
        <v>2921129.58</v>
      </c>
    </row>
    <row r="3" spans="1:3" ht="12.75">
      <c r="A3" s="80" t="s">
        <v>116</v>
      </c>
      <c r="B3" s="80" t="s">
        <v>115</v>
      </c>
      <c r="C3" s="80">
        <v>1869104</v>
      </c>
    </row>
    <row r="4" spans="1:2" ht="12.75">
      <c r="A4" s="80" t="s">
        <v>117</v>
      </c>
      <c r="B4" s="80" t="s">
        <v>118</v>
      </c>
    </row>
    <row r="5" spans="2:3" ht="12.75">
      <c r="B5" s="80" t="s">
        <v>54</v>
      </c>
      <c r="C5" s="80">
        <v>1022025.58</v>
      </c>
    </row>
    <row r="6" spans="2:3" ht="12.75">
      <c r="B6" s="80" t="s">
        <v>78</v>
      </c>
      <c r="C6" s="80">
        <v>30000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michał.żyłkowski</cp:lastModifiedBy>
  <cp:lastPrinted>2009-12-29T12:29:57Z</cp:lastPrinted>
  <dcterms:created xsi:type="dcterms:W3CDTF">1997-02-26T13:46:56Z</dcterms:created>
  <dcterms:modified xsi:type="dcterms:W3CDTF">2009-12-29T12:29:58Z</dcterms:modified>
  <cp:category/>
  <cp:version/>
  <cp:contentType/>
  <cp:contentStatus/>
</cp:coreProperties>
</file>